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120" yWindow="30" windowWidth="15600" windowHeight="10035" firstSheet="1" activeTab="1"/>
  </bookViews>
  <sheets>
    <sheet name="Hoja1" sheetId="5" state="hidden" r:id="rId1"/>
    <sheet name="IR" sheetId="1" r:id="rId2"/>
  </sheets>
  <externalReferences>
    <externalReference r:id="rId3"/>
    <externalReference r:id="rId4"/>
  </externalReferences>
  <definedNames>
    <definedName name="Abr">#REF!</definedName>
    <definedName name="Ene">#REF!</definedName>
    <definedName name="Feb">#REF!</definedName>
    <definedName name="Jul">#REF!</definedName>
    <definedName name="Jun">#REF!</definedName>
    <definedName name="Mar">#REF!</definedName>
    <definedName name="May">#REF!</definedName>
  </definedNames>
  <calcPr calcId="145621"/>
</workbook>
</file>

<file path=xl/calcChain.xml><?xml version="1.0" encoding="utf-8"?>
<calcChain xmlns="http://schemas.openxmlformats.org/spreadsheetml/2006/main">
  <c r="Z20" i="1" l="1"/>
  <c r="AC20" i="1" s="1"/>
  <c r="Y20" i="1"/>
  <c r="AB20" i="1" s="1"/>
  <c r="S20" i="1"/>
  <c r="V20" i="1" s="1"/>
  <c r="R20" i="1"/>
  <c r="U20" i="1" s="1"/>
  <c r="AA16" i="1"/>
  <c r="AC16" i="1" s="1"/>
  <c r="Z16" i="1"/>
  <c r="Y16" i="1"/>
  <c r="S16" i="1"/>
  <c r="V16" i="1" s="1"/>
  <c r="R16" i="1"/>
  <c r="U16" i="1" s="1"/>
  <c r="AA15" i="1"/>
  <c r="AC15" i="1" s="1"/>
  <c r="Z15" i="1"/>
  <c r="Y15" i="1"/>
  <c r="U15" i="1"/>
  <c r="S15" i="1"/>
  <c r="V15" i="1" s="1"/>
  <c r="R15" i="1"/>
  <c r="AB12" i="1"/>
  <c r="AA12" i="1"/>
  <c r="AC12" i="1" s="1"/>
  <c r="Z12" i="1"/>
  <c r="Y12" i="1"/>
  <c r="V12" i="1"/>
  <c r="S12" i="1"/>
  <c r="R12" i="1"/>
  <c r="U12" i="1" s="1"/>
  <c r="AC7" i="1"/>
  <c r="AB7" i="1"/>
  <c r="Y7" i="1"/>
  <c r="U7" i="1"/>
  <c r="S7" i="1"/>
  <c r="V7" i="1" s="1"/>
  <c r="V3" i="1" s="1"/>
  <c r="R7" i="1"/>
  <c r="AB6" i="1"/>
  <c r="Z6" i="1"/>
  <c r="AC6" i="1" s="1"/>
  <c r="Y6" i="1"/>
  <c r="V6" i="1"/>
  <c r="U6" i="1"/>
  <c r="AA5" i="1"/>
  <c r="AC5" i="1" s="1"/>
  <c r="AC3" i="1" s="1"/>
  <c r="Y5" i="1"/>
  <c r="V5" i="1"/>
  <c r="U5" i="1"/>
  <c r="AA3" i="1"/>
  <c r="Z3" i="1"/>
  <c r="Y3" i="1"/>
  <c r="T3" i="1"/>
  <c r="S3" i="1"/>
  <c r="R3" i="1"/>
  <c r="U3" i="1" l="1"/>
  <c r="AB15" i="1"/>
  <c r="AB5" i="1"/>
  <c r="AB3" i="1" s="1"/>
  <c r="AB16" i="1"/>
</calcChain>
</file>

<file path=xl/sharedStrings.xml><?xml version="1.0" encoding="utf-8"?>
<sst xmlns="http://schemas.openxmlformats.org/spreadsheetml/2006/main" count="136" uniqueCount="91">
  <si>
    <t>F</t>
  </si>
  <si>
    <t>FN</t>
  </si>
  <si>
    <t>SF</t>
  </si>
  <si>
    <t>PP</t>
  </si>
  <si>
    <t>UR</t>
  </si>
  <si>
    <t>Tipo</t>
  </si>
  <si>
    <t>Frecuencia de Medición</t>
  </si>
  <si>
    <t>Programa presupuestario</t>
  </si>
  <si>
    <t>Lógica Vertical</t>
  </si>
  <si>
    <t>Eje o línea estratégica</t>
  </si>
  <si>
    <t>Objetivo</t>
  </si>
  <si>
    <t>Estrategia</t>
  </si>
  <si>
    <t>Acciones</t>
  </si>
  <si>
    <t>Indicador</t>
  </si>
  <si>
    <t>Fórmula de cálculo</t>
  </si>
  <si>
    <t>Dimensión</t>
  </si>
  <si>
    <t>Línea base</t>
  </si>
  <si>
    <t>Meta Programada</t>
  </si>
  <si>
    <t>Meta Modificada</t>
  </si>
  <si>
    <t>Meta alcanzada</t>
  </si>
  <si>
    <t>Alvance/ Programado</t>
  </si>
  <si>
    <t xml:space="preserve">Avance/ Modificado </t>
  </si>
  <si>
    <t xml:space="preserve"> Medios de verificación</t>
  </si>
  <si>
    <t>Supuestos</t>
  </si>
  <si>
    <t>Presupuesto aprobado</t>
  </si>
  <si>
    <t>Presupuesto Modificado</t>
  </si>
  <si>
    <t>Presupuesto Devengado</t>
  </si>
  <si>
    <t>Devengado / Aprobado</t>
  </si>
  <si>
    <t xml:space="preserve"> Avance Devengado / Modificado</t>
  </si>
  <si>
    <t>Fin</t>
  </si>
  <si>
    <t>Componentes</t>
  </si>
  <si>
    <t>Actividades</t>
  </si>
  <si>
    <t>@se6#16</t>
  </si>
  <si>
    <t>Bajo protesta de decir verdad declaramos que los Estados Financieros y sus notas, son razonablemente correctos y son responsabilidad del emisor.</t>
  </si>
  <si>
    <t>SUFICIENCIA EN EL SERVICIO DE AGUA POTABLE, CORRECCION DE PROBLEMAS EN EL DESALOJO DE AGUAS RESIDUALES Y SANEAMIENTO DE LAS AGUAS SERVIDAS.</t>
  </si>
  <si>
    <t>INDICE DE SUFICIENCIA EN EL SUMINISTRO DE AGUA POTABLE (ISSAP)</t>
  </si>
  <si>
    <t>ISSAP=0.6(NUMERO DE VIVIENDAS CON SERVICIO/NUMERO TOTAL DE VIVIENDAS)+0.4 (NUMERO DE VIVIENDAS CON AGUA DE CALIDAD/NUMERO DE VIVIENDAS CON SERVICIO)</t>
  </si>
  <si>
    <t>EFICIENCIA</t>
  </si>
  <si>
    <t>ANUAL</t>
  </si>
  <si>
    <t>No. DE CONTRATOS Y ENCUESTAS CIUDADANAS</t>
  </si>
  <si>
    <t>Propósito 1</t>
  </si>
  <si>
    <t>MEJORAR DOTACION EN SERVICIO DE AGUA POTABLE</t>
  </si>
  <si>
    <t>INDICE DE SUFICIENTES FUENTES DE ABASTECIMIENTO (ISFA)</t>
  </si>
  <si>
    <t>ISFA=VOLUMEN DE AGUA ABASTECIDA/VOLUMEN DE AGUA REQUERIDA</t>
  </si>
  <si>
    <t>MENSUAL</t>
  </si>
  <si>
    <t>REPORTES DE POCEROS</t>
  </si>
  <si>
    <t>E-010</t>
  </si>
  <si>
    <t>1.- ESTUDIOS GEOFISICOS Y GEOHIDROLOGICOS</t>
  </si>
  <si>
    <t>31120-8102</t>
  </si>
  <si>
    <t>PROYECTO EJECUTIVO</t>
  </si>
  <si>
    <t>ESTUDIO</t>
  </si>
  <si>
    <t>EFICACIA</t>
  </si>
  <si>
    <t>ENTREGA FISICA</t>
  </si>
  <si>
    <t>2.- REPOSICIONES DE POZOS</t>
  </si>
  <si>
    <t>31120-8109</t>
  </si>
  <si>
    <t>GESTION DE RELOCALIZACION</t>
  </si>
  <si>
    <t>TRAMITE</t>
  </si>
  <si>
    <t>ACTA ENTREGA RECEPCION</t>
  </si>
  <si>
    <t>3.- SUMINISTRO DE HIPOCLORITO A POZOS</t>
  </si>
  <si>
    <t>COBERTURA DE DESINFECCION DEL AGUA</t>
  </si>
  <si>
    <t>VOLUMEN DE AGUA DESINFECTADA/VOLUMEN TOTAL EXTRAIDO</t>
  </si>
  <si>
    <t>CALIDAD</t>
  </si>
  <si>
    <t>BIMESTRAL</t>
  </si>
  <si>
    <t>INFORME CEA</t>
  </si>
  <si>
    <t>1.1.- PROCEDIMIENTO DE CONTRATACION 1.2.- EXPEDIENTE UNITARIO 1.3- RECEPCION EXPEDIENTE VALIDADO 1.4.- ACTA ENTREGA RECEPCION</t>
  </si>
  <si>
    <t>2.1.- TRAMITE DE RELOCALIZACION CONAGUA 2.2.- PAGO DE DERECHOS 2.3.- PERMISO DE PERFORACION 2.4.- PROCEDIMIENTO DE CONTRATACION 2.5.- EXPEDIENTE UNITARIO 2.6.- EXPEDIENTE UNITARIO 2.7.- ACTA ENTREGA RECEPCION</t>
  </si>
  <si>
    <t>3.1.- RELACION DE FUENTES DE ABASTECIMIENTO 3.2.- COTIZAR HIPOCLORITO DE SODIO 3.3.- SUMINISTRAR EN EQUIPO DE CLORACION</t>
  </si>
  <si>
    <t>Propósito 2</t>
  </si>
  <si>
    <t>REDUCIR DETERIORO EN REDES DE AGUA POTABLE</t>
  </si>
  <si>
    <t>INDICE DE INFRAESTRUCTURA EFICAZ (IIE)</t>
  </si>
  <si>
    <t>IIE=0.4 (TOTAL DE BOMBAS EN FUNCIONAMIENTO/TOTAL DE BOMBAS)+0.6 [(KILOMETROS TOTALES DE REDES - KILOMETROS DE RED OBSOLETOAS)/TOTAL KILOMETROS DE RED]</t>
  </si>
  <si>
    <t>ENCUESTAS</t>
  </si>
  <si>
    <t>1.- CONSTRUCCION DE REDES SECUNDARIAS</t>
  </si>
  <si>
    <t>INDICE DE INCREMENTO EN INVERSION DE REDES DE AGUA POTABLE (IIIR)</t>
  </si>
  <si>
    <t>IIIR=NIRfinal/NIRinicial     NIR=NIVEL DE INVERSION EN REDES   NIR=INVERSIION EN REDES NUEVAS/TOTAL DE VIVIENDAS SIN AGUA POTABLE</t>
  </si>
  <si>
    <t>CUENTA PUBLICA</t>
  </si>
  <si>
    <t>1.1.- EXPEDIENTE TECNICO VALIDADO 1.2.- PROCEDIMIENTO DE CONTRATACION 1.3.- EXPEDIENTE UNITARIO 1.4.- ACTA ENTREGA RECEPCION</t>
  </si>
  <si>
    <t>Propósito 3</t>
  </si>
  <si>
    <t>REDUCIR DETERIORO EN INFRAESTRUCTURA DE ALCANTARILLADO</t>
  </si>
  <si>
    <t>METROS LINEALES</t>
  </si>
  <si>
    <t>ML PRESUPUESTADOS - ML REHABILITADOS</t>
  </si>
  <si>
    <t>AVANCE FISICO FINANCIERO</t>
  </si>
  <si>
    <t>1.- CONSTRUCCION DE COLECTORES</t>
  </si>
  <si>
    <t>2.- REHABILITACION DE ATARJEAS</t>
  </si>
  <si>
    <t>2.1.- EXPEDIENTE TECNICO VALIDADO 2.2.- PROCEDIMIENTO DE CONTRATACION 2.3.- EXPEDIENTE UNITARIO 2.4.- ACTA ENTREGA RECEPCION</t>
  </si>
  <si>
    <t>Propósito 4</t>
  </si>
  <si>
    <t>SUFICIENTE INFRAESTRUCTURA PARA SANEAR EL AGUA RESIDUAL</t>
  </si>
  <si>
    <t>AVANCE FISICO</t>
  </si>
  <si>
    <t>1.- ESTUDIO DE FACTIBILIDAD Y PROYECTO PARA AMPLIACION DE PLANTA DE TRATAMIENTO</t>
  </si>
  <si>
    <t>31120-8107</t>
  </si>
  <si>
    <t>JUNTA MUNICIPAL DE AGUA POTABLE Y ALCANTARILLADO DE CORTAZAR, GTO.
INDICADORES DE RESULTADOS
DEL 1 DE ENERO AL 31 DE DICIEMBRE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</si>
</sst>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indexed="2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</cellStyleXfs>
  <cellXfs count="38">
    <xf numFmtId="0" fontId="0" fillId="0" borderId="0" xfId="0"/>
    <xf numFmtId="0" fontId="0" fillId="0" borderId="0" xfId="0" applyFont="1" applyProtection="1">
      <protection locked="0"/>
    </xf>
    <xf numFmtId="0" fontId="4" fillId="2" borderId="1" xfId="16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16" applyFont="1" applyFill="1" applyBorder="1" applyAlignment="1">
      <alignment horizontal="center" vertical="center" wrapText="1"/>
    </xf>
    <xf numFmtId="0" fontId="4" fillId="2" borderId="3" xfId="16" applyFont="1" applyFill="1" applyBorder="1" applyAlignment="1">
      <alignment horizontal="center" vertical="center" wrapText="1"/>
    </xf>
    <xf numFmtId="0" fontId="0" fillId="0" borderId="5" xfId="0" applyFont="1" applyBorder="1" applyProtection="1">
      <protection locked="0"/>
    </xf>
    <xf numFmtId="0" fontId="0" fillId="0" borderId="6" xfId="0" applyFont="1" applyBorder="1" applyProtection="1">
      <protection locked="0"/>
    </xf>
    <xf numFmtId="4" fontId="4" fillId="2" borderId="3" xfId="16" applyNumberFormat="1" applyFont="1" applyFill="1" applyBorder="1" applyAlignment="1">
      <alignment horizontal="center" vertical="center" wrapText="1"/>
    </xf>
    <xf numFmtId="4" fontId="0" fillId="0" borderId="0" xfId="0" applyNumberFormat="1" applyFont="1" applyProtection="1">
      <protection locked="0"/>
    </xf>
    <xf numFmtId="0" fontId="0" fillId="0" borderId="9" xfId="0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 wrapText="1"/>
      <protection locked="0"/>
    </xf>
    <xf numFmtId="0" fontId="0" fillId="0" borderId="5" xfId="0" applyFont="1" applyBorder="1" applyAlignment="1" applyProtection="1">
      <alignment horizontal="center" vertical="center"/>
      <protection locked="0"/>
    </xf>
    <xf numFmtId="0" fontId="0" fillId="0" borderId="5" xfId="0" applyFont="1" applyBorder="1" applyAlignment="1" applyProtection="1">
      <alignment wrapText="1"/>
      <protection locked="0"/>
    </xf>
    <xf numFmtId="0" fontId="0" fillId="0" borderId="0" xfId="0" applyFont="1" applyProtection="1"/>
    <xf numFmtId="0" fontId="0" fillId="0" borderId="0" xfId="0" applyProtection="1">
      <protection locked="0"/>
    </xf>
    <xf numFmtId="0" fontId="3" fillId="0" borderId="0" xfId="0" applyFont="1"/>
    <xf numFmtId="0" fontId="6" fillId="0" borderId="0" xfId="8" applyFont="1" applyAlignment="1" applyProtection="1">
      <alignment vertical="top"/>
      <protection locked="0"/>
    </xf>
    <xf numFmtId="0" fontId="4" fillId="2" borderId="10" xfId="8" applyFont="1" applyFill="1" applyBorder="1" applyAlignment="1" applyProtection="1">
      <alignment horizontal="center" vertical="center" wrapText="1"/>
      <protection locked="0"/>
    </xf>
    <xf numFmtId="0" fontId="4" fillId="2" borderId="11" xfId="8" applyFont="1" applyFill="1" applyBorder="1" applyAlignment="1" applyProtection="1">
      <alignment horizontal="center" vertical="center" wrapText="1"/>
      <protection locked="0"/>
    </xf>
    <xf numFmtId="0" fontId="7" fillId="3" borderId="4" xfId="0" applyFont="1" applyFill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justify" vertical="top" wrapText="1"/>
      <protection locked="0"/>
    </xf>
    <xf numFmtId="0" fontId="8" fillId="0" borderId="5" xfId="0" applyFont="1" applyBorder="1" applyAlignment="1" applyProtection="1">
      <alignment wrapText="1"/>
      <protection locked="0"/>
    </xf>
    <xf numFmtId="0" fontId="8" fillId="0" borderId="5" xfId="0" applyFont="1" applyBorder="1" applyAlignment="1" applyProtection="1">
      <alignment vertical="center" wrapText="1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8" fillId="0" borderId="5" xfId="0" applyFont="1" applyBorder="1" applyProtection="1">
      <protection locked="0"/>
    </xf>
    <xf numFmtId="4" fontId="8" fillId="0" borderId="5" xfId="0" applyNumberFormat="1" applyFont="1" applyBorder="1" applyProtection="1">
      <protection locked="0"/>
    </xf>
    <xf numFmtId="10" fontId="8" fillId="0" borderId="5" xfId="0" applyNumberFormat="1" applyFont="1" applyBorder="1" applyProtection="1">
      <protection locked="0"/>
    </xf>
    <xf numFmtId="10" fontId="8" fillId="0" borderId="6" xfId="0" applyNumberFormat="1" applyFont="1" applyBorder="1" applyProtection="1">
      <protection locked="0"/>
    </xf>
    <xf numFmtId="0" fontId="0" fillId="0" borderId="5" xfId="0" applyFont="1" applyBorder="1" applyAlignment="1" applyProtection="1">
      <alignment horizontal="justify" vertical="top" wrapText="1"/>
      <protection locked="0"/>
    </xf>
    <xf numFmtId="4" fontId="0" fillId="0" borderId="5" xfId="0" applyNumberFormat="1" applyFont="1" applyBorder="1" applyProtection="1"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10" fontId="0" fillId="0" borderId="5" xfId="0" applyNumberFormat="1" applyFont="1" applyBorder="1" applyProtection="1">
      <protection locked="0"/>
    </xf>
    <xf numFmtId="10" fontId="0" fillId="0" borderId="6" xfId="0" applyNumberFormat="1" applyFont="1" applyBorder="1" applyProtection="1">
      <protection locked="0"/>
    </xf>
    <xf numFmtId="0" fontId="7" fillId="3" borderId="7" xfId="0" applyFont="1" applyFill="1" applyBorder="1" applyAlignment="1" applyProtection="1">
      <alignment horizontal="center" vertical="center" wrapText="1"/>
      <protection locked="0"/>
    </xf>
    <xf numFmtId="0" fontId="7" fillId="3" borderId="8" xfId="0" quotePrefix="1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0" fontId="7" fillId="3" borderId="8" xfId="0" applyFont="1" applyFill="1" applyBorder="1" applyAlignment="1" applyProtection="1">
      <alignment horizontal="center" vertical="center" wrapText="1"/>
      <protection locked="0"/>
    </xf>
  </cellXfs>
  <cellStyles count="17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_141008Reportes Cuadros Institucionales-sectorialesADV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O.F.S/JUMAPAC%20GENERADOR%20CP%202016/ANUAL%202016/SIRET/320_PK_09_AP_01_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COIWIN" ddeTopic="MATRIZ">
    <ddeItems>
      <ddeItem name="@CTA[8-2-1-2-5-2591,F,#6]" advise="1">
        <values>
          <value>
            <val>531414</val>
          </value>
        </values>
      </ddeItem>
      <ddeItem name="@CTA[8-2-1-3-3-3332,F,#6]" advise="1">
        <values>
          <value>
            <val>58000</val>
          </value>
        </values>
      </ddeItem>
      <ddeItem name="@CTA[8-2-1-6-1-6131,F,#6]" advise="1">
        <values>
          <value>
            <val>2990000</val>
          </value>
        </values>
      </ddeItem>
      <ddeItem name="@CTA[8-2-1-6-1-6161,F,#6,7]" advise="1">
        <values>
          <value>
            <val>800000</val>
          </value>
        </values>
      </ddeItem>
      <ddeItem name="@CTA[8-2-1-6-1-6161,F,#6]" advise="1">
        <values>
          <value>
            <val>4515902</val>
          </value>
        </values>
      </ddeItem>
      <ddeItem name="@CTA[8-2-1-6-1-6162,F,#6]" advise="1">
        <values>
          <value>
            <val>1850000</val>
          </value>
        </values>
      </ddeItem>
      <ddeItem name="@CTA[8-2-2-6-1-6131,F,#6]" advise="1">
        <values>
          <value>
            <val>3399262.8000000007</val>
          </value>
        </values>
      </ddeItem>
      <ddeItem name="@CTA[8-2-2-6-1-6161,F,#6,7]" advise="1">
        <values>
          <value>
            <val>800000</val>
          </value>
        </values>
      </ddeItem>
      <ddeItem name="@CTA[8-2-2-6-1-6161,F,#6]" advise="1">
        <values>
          <value>
            <val>5474476.7599999998</val>
          </value>
        </values>
      </ddeItem>
      <ddeItem name="@CTA[8-2-2-6-1-6162,F,#6]" advise="1">
        <values>
          <value>
            <val>137123.65000000084</val>
          </value>
        </values>
      </ddeItem>
      <ddeItem name="StdDocumentName" ole="1" advise="1"/>
    </ddeItems>
  </dd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PK"/>
    </sheetNames>
    <sheetDataSet>
      <sheetData sheetId="0" refreshError="1"/>
      <sheetData sheetId="1" refreshError="1">
        <row r="5">
          <cell r="E5">
            <v>45000</v>
          </cell>
        </row>
        <row r="6">
          <cell r="E6">
            <v>250000</v>
          </cell>
        </row>
        <row r="7">
          <cell r="E7">
            <v>150000</v>
          </cell>
        </row>
        <row r="8">
          <cell r="E8">
            <v>200000</v>
          </cell>
        </row>
        <row r="9">
          <cell r="E9">
            <v>125000</v>
          </cell>
        </row>
        <row r="10">
          <cell r="E10">
            <v>200000</v>
          </cell>
        </row>
        <row r="11">
          <cell r="E11">
            <v>135000</v>
          </cell>
        </row>
        <row r="12">
          <cell r="E12">
            <v>75000</v>
          </cell>
        </row>
        <row r="13">
          <cell r="E13">
            <v>90000</v>
          </cell>
        </row>
        <row r="14">
          <cell r="E14">
            <v>125000</v>
          </cell>
        </row>
        <row r="18">
          <cell r="E18">
            <v>100000</v>
          </cell>
        </row>
        <row r="20">
          <cell r="E20">
            <v>60000</v>
          </cell>
        </row>
        <row r="21">
          <cell r="E21">
            <v>10000</v>
          </cell>
        </row>
        <row r="22">
          <cell r="E22">
            <v>25000</v>
          </cell>
        </row>
        <row r="23">
          <cell r="E23">
            <v>40000</v>
          </cell>
        </row>
        <row r="28">
          <cell r="E28">
            <v>800000</v>
          </cell>
        </row>
        <row r="30">
          <cell r="E30">
            <v>165000</v>
          </cell>
        </row>
        <row r="31">
          <cell r="E31">
            <v>150000</v>
          </cell>
        </row>
        <row r="32">
          <cell r="E32">
            <v>120000</v>
          </cell>
        </row>
        <row r="35">
          <cell r="E35">
            <v>3715902.4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/>
  </sheetViews>
  <sheetFormatPr baseColWidth="10" defaultRowHeight="11.25" x14ac:dyDescent="0.2"/>
  <sheetData>
    <row r="1" spans="1:2" x14ac:dyDescent="0.2">
      <c r="A1" s="15"/>
      <c r="B1" s="15"/>
    </row>
    <row r="2020" spans="1:1" x14ac:dyDescent="0.2">
      <c r="A2020" s="16" t="s">
        <v>32</v>
      </c>
    </row>
  </sheetData>
  <sheetProtection algorithmName="SHA-512" hashValue="kzpaxSdUDqyrShLr9emYpTrl0T7Daocyb7CDqfVuJ6YRP1+Ncf9wci8r/az36JCIwVz4bAhjVXx7MRh0Z6Jclw==" saltValue="sELqCoFnNPJPHixI0xXaeg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5"/>
  <sheetViews>
    <sheetView showGridLines="0" tabSelected="1" zoomScaleNormal="100" workbookViewId="0">
      <selection activeCell="A2" sqref="A2"/>
    </sheetView>
  </sheetViews>
  <sheetFormatPr baseColWidth="10" defaultRowHeight="11.25" x14ac:dyDescent="0.2"/>
  <cols>
    <col min="1" max="1" width="17" style="1" customWidth="1"/>
    <col min="2" max="2" width="16.6640625" style="1" customWidth="1"/>
    <col min="3" max="3" width="13.83203125" style="1" customWidth="1"/>
    <col min="4" max="4" width="8.83203125" style="1" customWidth="1"/>
    <col min="5" max="5" width="10.5" style="1" customWidth="1"/>
    <col min="6" max="6" width="10.1640625" style="1" customWidth="1"/>
    <col min="7" max="11" width="4.83203125" style="1" customWidth="1"/>
    <col min="12" max="12" width="11.83203125" style="1" customWidth="1"/>
    <col min="13" max="13" width="12" style="1"/>
    <col min="14" max="14" width="6.83203125" style="1" customWidth="1"/>
    <col min="15" max="15" width="11.83203125" style="1" customWidth="1"/>
    <col min="16" max="16" width="12" style="1"/>
    <col min="17" max="17" width="11.83203125" style="1" customWidth="1"/>
    <col min="18" max="20" width="12" style="1"/>
    <col min="21" max="21" width="13.1640625" style="1" customWidth="1"/>
    <col min="22" max="22" width="12" style="1"/>
    <col min="23" max="23" width="12.83203125" style="1" customWidth="1"/>
    <col min="24" max="24" width="11.83203125" style="1" customWidth="1"/>
    <col min="25" max="27" width="13.33203125" style="9" customWidth="1"/>
    <col min="28" max="29" width="13.33203125" style="1" customWidth="1"/>
    <col min="30" max="16384" width="12" style="1"/>
  </cols>
  <sheetData>
    <row r="1" spans="1:29" s="14" customFormat="1" ht="35.1" customHeight="1" x14ac:dyDescent="0.2">
      <c r="A1" s="18" t="s">
        <v>90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</row>
    <row r="2" spans="1:29" ht="33.75" x14ac:dyDescent="0.2">
      <c r="A2" s="3" t="s">
        <v>7</v>
      </c>
      <c r="B2" s="3" t="s">
        <v>8</v>
      </c>
      <c r="C2" s="3" t="s">
        <v>9</v>
      </c>
      <c r="D2" s="3" t="s">
        <v>10</v>
      </c>
      <c r="E2" s="3" t="s">
        <v>11</v>
      </c>
      <c r="F2" s="3" t="s">
        <v>12</v>
      </c>
      <c r="G2" s="3" t="s">
        <v>0</v>
      </c>
      <c r="H2" s="2" t="s">
        <v>1</v>
      </c>
      <c r="I2" s="2" t="s">
        <v>2</v>
      </c>
      <c r="J2" s="2" t="s">
        <v>3</v>
      </c>
      <c r="K2" s="2" t="s">
        <v>4</v>
      </c>
      <c r="L2" s="2" t="s">
        <v>13</v>
      </c>
      <c r="M2" s="2" t="s">
        <v>14</v>
      </c>
      <c r="N2" s="2" t="s">
        <v>5</v>
      </c>
      <c r="O2" s="2" t="s">
        <v>15</v>
      </c>
      <c r="P2" s="2" t="s">
        <v>6</v>
      </c>
      <c r="Q2" s="2" t="s">
        <v>16</v>
      </c>
      <c r="R2" s="4" t="s">
        <v>17</v>
      </c>
      <c r="S2" s="5" t="s">
        <v>18</v>
      </c>
      <c r="T2" s="2" t="s">
        <v>19</v>
      </c>
      <c r="U2" s="2" t="s">
        <v>20</v>
      </c>
      <c r="V2" s="2" t="s">
        <v>21</v>
      </c>
      <c r="W2" s="2" t="s">
        <v>22</v>
      </c>
      <c r="X2" s="5" t="s">
        <v>23</v>
      </c>
      <c r="Y2" s="8" t="s">
        <v>24</v>
      </c>
      <c r="Z2" s="8" t="s">
        <v>25</v>
      </c>
      <c r="AA2" s="8" t="s">
        <v>26</v>
      </c>
      <c r="AB2" s="5" t="s">
        <v>27</v>
      </c>
      <c r="AC2" s="5" t="s">
        <v>28</v>
      </c>
    </row>
    <row r="3" spans="1:29" ht="22.5" customHeight="1" x14ac:dyDescent="0.2">
      <c r="A3" s="10"/>
      <c r="B3" s="20" t="s">
        <v>29</v>
      </c>
      <c r="C3" s="11"/>
      <c r="D3" s="21" t="s">
        <v>34</v>
      </c>
      <c r="E3" s="11"/>
      <c r="F3" s="11"/>
      <c r="G3" s="12"/>
      <c r="H3" s="12"/>
      <c r="I3" s="12"/>
      <c r="J3" s="12"/>
      <c r="K3" s="12"/>
      <c r="L3" s="22" t="s">
        <v>35</v>
      </c>
      <c r="M3" s="22" t="s">
        <v>36</v>
      </c>
      <c r="N3" s="23"/>
      <c r="O3" s="24" t="s">
        <v>37</v>
      </c>
      <c r="P3" s="24" t="s">
        <v>38</v>
      </c>
      <c r="Q3" s="25"/>
      <c r="R3" s="26">
        <f>SUM(R4:R21)</f>
        <v>6580913.4000000004</v>
      </c>
      <c r="S3" s="26">
        <f>SUM(S4:S21)</f>
        <v>6580913.4000000004</v>
      </c>
      <c r="T3" s="26">
        <f>SUM(T4:T21)</f>
        <v>94509</v>
      </c>
      <c r="U3" s="27">
        <f>SUM(U4:U21)</f>
        <v>2.4449999999999998</v>
      </c>
      <c r="V3" s="27">
        <f>SUM(V4:V21)</f>
        <v>2.4449999999999998</v>
      </c>
      <c r="W3" s="23" t="s">
        <v>39</v>
      </c>
      <c r="X3" s="23"/>
      <c r="Y3" s="26">
        <f>SUM(Y4:Y21)</f>
        <v>13735316</v>
      </c>
      <c r="Z3" s="26">
        <f>SUM(Z4:Z21)</f>
        <v>14931770.010000002</v>
      </c>
      <c r="AA3" s="26">
        <f>SUM(AA4:AA21)</f>
        <v>8355327.2699999996</v>
      </c>
      <c r="AB3" s="27">
        <f>SUM(AB4:AB21)</f>
        <v>19.361271205459314</v>
      </c>
      <c r="AC3" s="28">
        <f>SUM(AC4:AC21)</f>
        <v>21.602201323373475</v>
      </c>
    </row>
    <row r="4" spans="1:29" ht="22.5" customHeight="1" x14ac:dyDescent="0.2">
      <c r="A4" s="10"/>
      <c r="B4" s="20" t="s">
        <v>40</v>
      </c>
      <c r="C4" s="11"/>
      <c r="D4" s="29" t="s">
        <v>41</v>
      </c>
      <c r="E4" s="11"/>
      <c r="F4" s="11"/>
      <c r="G4" s="12"/>
      <c r="H4" s="12"/>
      <c r="I4" s="12"/>
      <c r="J4" s="12"/>
      <c r="K4" s="12"/>
      <c r="L4" s="13" t="s">
        <v>42</v>
      </c>
      <c r="M4" s="13" t="s">
        <v>43</v>
      </c>
      <c r="N4" s="11"/>
      <c r="O4" s="12" t="s">
        <v>37</v>
      </c>
      <c r="P4" s="12" t="s">
        <v>44</v>
      </c>
      <c r="Q4" s="6"/>
      <c r="R4" s="6"/>
      <c r="S4" s="6"/>
      <c r="T4" s="6"/>
      <c r="U4" s="6"/>
      <c r="V4" s="6"/>
      <c r="W4" s="11" t="s">
        <v>45</v>
      </c>
      <c r="X4" s="11"/>
      <c r="Y4" s="30"/>
      <c r="Z4" s="30"/>
      <c r="AA4" s="30"/>
      <c r="AB4" s="6"/>
      <c r="AC4" s="7"/>
    </row>
    <row r="5" spans="1:29" ht="22.5" customHeight="1" x14ac:dyDescent="0.2">
      <c r="A5" s="10" t="s">
        <v>46</v>
      </c>
      <c r="B5" s="31"/>
      <c r="C5" s="11"/>
      <c r="D5" s="29"/>
      <c r="E5" s="29" t="s">
        <v>47</v>
      </c>
      <c r="F5" s="11"/>
      <c r="G5" s="12"/>
      <c r="H5" s="12"/>
      <c r="I5" s="12"/>
      <c r="J5" s="12"/>
      <c r="K5" s="12" t="s">
        <v>48</v>
      </c>
      <c r="L5" s="13" t="s">
        <v>49</v>
      </c>
      <c r="M5" s="13" t="s">
        <v>50</v>
      </c>
      <c r="N5" s="11"/>
      <c r="O5" s="12" t="s">
        <v>51</v>
      </c>
      <c r="P5" s="12" t="s">
        <v>38</v>
      </c>
      <c r="Q5" s="6"/>
      <c r="R5" s="30">
        <v>7</v>
      </c>
      <c r="S5" s="30">
        <v>7</v>
      </c>
      <c r="T5" s="30">
        <v>7</v>
      </c>
      <c r="U5" s="32">
        <f>T5/S5</f>
        <v>1</v>
      </c>
      <c r="V5" s="32">
        <f>T5/S5</f>
        <v>1</v>
      </c>
      <c r="W5" s="11" t="s">
        <v>52</v>
      </c>
      <c r="X5" s="11"/>
      <c r="Y5" s="30">
        <f>[1]!'@CTA[8-2-1-3-3-3332,F,#6]'</f>
        <v>58000</v>
      </c>
      <c r="Z5" s="30">
        <v>1213136</v>
      </c>
      <c r="AA5" s="30">
        <f>111899.78+116928+46819.5+182600+49728.02+280422.95+58464.02+70000</f>
        <v>916862.27</v>
      </c>
      <c r="AB5" s="32">
        <f>AA5/Y5</f>
        <v>15.807970172413793</v>
      </c>
      <c r="AC5" s="33">
        <f>AA5/Z5</f>
        <v>0.75577863487688113</v>
      </c>
    </row>
    <row r="6" spans="1:29" ht="22.5" customHeight="1" x14ac:dyDescent="0.2">
      <c r="A6" s="10" t="s">
        <v>46</v>
      </c>
      <c r="B6" s="34" t="s">
        <v>30</v>
      </c>
      <c r="C6" s="11"/>
      <c r="D6" s="29"/>
      <c r="E6" s="29" t="s">
        <v>53</v>
      </c>
      <c r="F6" s="11"/>
      <c r="G6" s="12"/>
      <c r="H6" s="12"/>
      <c r="I6" s="12"/>
      <c r="J6" s="12"/>
      <c r="K6" s="12" t="s">
        <v>54</v>
      </c>
      <c r="L6" s="13" t="s">
        <v>55</v>
      </c>
      <c r="M6" s="13" t="s">
        <v>56</v>
      </c>
      <c r="N6" s="11"/>
      <c r="O6" s="12" t="s">
        <v>51</v>
      </c>
      <c r="P6" s="12" t="s">
        <v>38</v>
      </c>
      <c r="Q6" s="6"/>
      <c r="R6" s="30">
        <v>4</v>
      </c>
      <c r="S6" s="30">
        <v>4</v>
      </c>
      <c r="T6" s="6">
        <v>2</v>
      </c>
      <c r="U6" s="32">
        <f>T6/R6</f>
        <v>0.5</v>
      </c>
      <c r="V6" s="32">
        <f>T6/S6</f>
        <v>0.5</v>
      </c>
      <c r="W6" s="11" t="s">
        <v>57</v>
      </c>
      <c r="X6" s="11"/>
      <c r="Y6" s="30">
        <f>[1]!'@CTA[8-2-1-6-1-6131,F,#6]'</f>
        <v>2990000</v>
      </c>
      <c r="Z6" s="30">
        <f>[1]!'@CTA[8-2-2-6-1-6131,F,#6]'</f>
        <v>3399262.8000000007</v>
      </c>
      <c r="AA6" s="30">
        <v>928000</v>
      </c>
      <c r="AB6" s="32">
        <f>AA6/Y6</f>
        <v>0.31036789297658862</v>
      </c>
      <c r="AC6" s="33">
        <f>AA6/Z6</f>
        <v>0.27300036937420663</v>
      </c>
    </row>
    <row r="7" spans="1:29" ht="22.5" customHeight="1" x14ac:dyDescent="0.2">
      <c r="A7" s="10" t="s">
        <v>46</v>
      </c>
      <c r="B7" s="35"/>
      <c r="C7" s="11"/>
      <c r="D7" s="29"/>
      <c r="E7" s="29" t="s">
        <v>58</v>
      </c>
      <c r="F7" s="11"/>
      <c r="G7" s="12"/>
      <c r="H7" s="12"/>
      <c r="I7" s="12"/>
      <c r="J7" s="12"/>
      <c r="K7" s="12" t="s">
        <v>54</v>
      </c>
      <c r="L7" s="13" t="s">
        <v>59</v>
      </c>
      <c r="M7" s="13" t="s">
        <v>60</v>
      </c>
      <c r="N7" s="11"/>
      <c r="O7" s="12" t="s">
        <v>61</v>
      </c>
      <c r="P7" s="12" t="s">
        <v>62</v>
      </c>
      <c r="Q7" s="6"/>
      <c r="R7" s="30">
        <f>[2]PK!$E$18</f>
        <v>100000</v>
      </c>
      <c r="S7" s="30">
        <f>[2]PK!$E$18</f>
        <v>100000</v>
      </c>
      <c r="T7" s="6">
        <v>94500</v>
      </c>
      <c r="U7" s="32">
        <f>T7/R7</f>
        <v>0.94499999999999995</v>
      </c>
      <c r="V7" s="32">
        <f>T7/S7</f>
        <v>0.94499999999999995</v>
      </c>
      <c r="W7" s="11" t="s">
        <v>63</v>
      </c>
      <c r="X7" s="11"/>
      <c r="Y7" s="30">
        <f>[1]!'@CTA[8-2-1-2-5-2591,F,#6]'</f>
        <v>531414</v>
      </c>
      <c r="Z7" s="30">
        <v>508508</v>
      </c>
      <c r="AA7" s="30">
        <v>422680</v>
      </c>
      <c r="AB7" s="32">
        <f>AA7/Y7</f>
        <v>0.79538740040721545</v>
      </c>
      <c r="AC7" s="33">
        <f>AA7/Z7</f>
        <v>0.83121602806642181</v>
      </c>
    </row>
    <row r="8" spans="1:29" ht="22.5" customHeight="1" x14ac:dyDescent="0.2">
      <c r="A8" s="10"/>
      <c r="B8" s="31"/>
      <c r="C8" s="11"/>
      <c r="D8" s="29"/>
      <c r="E8" s="11"/>
      <c r="F8" s="29" t="s">
        <v>64</v>
      </c>
      <c r="G8" s="12"/>
      <c r="H8" s="12"/>
      <c r="I8" s="12"/>
      <c r="J8" s="12"/>
      <c r="K8" s="12"/>
      <c r="L8" s="13"/>
      <c r="M8" s="13"/>
      <c r="N8" s="11"/>
      <c r="O8" s="12"/>
      <c r="P8" s="12"/>
      <c r="Q8" s="6"/>
      <c r="R8" s="6"/>
      <c r="S8" s="6"/>
      <c r="T8" s="6"/>
      <c r="U8" s="6"/>
      <c r="V8" s="6"/>
      <c r="W8" s="11"/>
      <c r="X8" s="11"/>
      <c r="Y8" s="30"/>
      <c r="Z8" s="30"/>
      <c r="AA8" s="30"/>
      <c r="AB8" s="6"/>
      <c r="AC8" s="7"/>
    </row>
    <row r="9" spans="1:29" ht="22.5" customHeight="1" x14ac:dyDescent="0.2">
      <c r="A9" s="10"/>
      <c r="B9" s="34" t="s">
        <v>31</v>
      </c>
      <c r="C9" s="11"/>
      <c r="D9" s="29"/>
      <c r="E9" s="11"/>
      <c r="F9" s="29" t="s">
        <v>65</v>
      </c>
      <c r="G9" s="12"/>
      <c r="H9" s="12"/>
      <c r="I9" s="12"/>
      <c r="J9" s="12"/>
      <c r="K9" s="12"/>
      <c r="L9" s="13"/>
      <c r="M9" s="13"/>
      <c r="N9" s="11"/>
      <c r="O9" s="12"/>
      <c r="P9" s="12"/>
      <c r="Q9" s="6"/>
      <c r="R9" s="6"/>
      <c r="S9" s="6"/>
      <c r="T9" s="6"/>
      <c r="U9" s="6"/>
      <c r="V9" s="6"/>
      <c r="W9" s="11"/>
      <c r="X9" s="11"/>
      <c r="Y9" s="30"/>
      <c r="Z9" s="30"/>
      <c r="AA9" s="30"/>
      <c r="AB9" s="6"/>
      <c r="AC9" s="7"/>
    </row>
    <row r="10" spans="1:29" ht="22.5" customHeight="1" x14ac:dyDescent="0.2">
      <c r="A10" s="10"/>
      <c r="B10" s="35"/>
      <c r="C10" s="11"/>
      <c r="D10" s="29"/>
      <c r="E10" s="11"/>
      <c r="F10" s="29" t="s">
        <v>66</v>
      </c>
      <c r="G10" s="12"/>
      <c r="H10" s="12"/>
      <c r="I10" s="12"/>
      <c r="J10" s="12"/>
      <c r="K10" s="12"/>
      <c r="L10" s="13"/>
      <c r="M10" s="13"/>
      <c r="N10" s="11"/>
      <c r="O10" s="12"/>
      <c r="P10" s="12"/>
      <c r="Q10" s="6"/>
      <c r="R10" s="6"/>
      <c r="S10" s="6"/>
      <c r="T10" s="6"/>
      <c r="U10" s="6"/>
      <c r="V10" s="6"/>
      <c r="W10" s="11"/>
      <c r="X10" s="11"/>
      <c r="Y10" s="30"/>
      <c r="Z10" s="30"/>
      <c r="AA10" s="30"/>
      <c r="AB10" s="6"/>
      <c r="AC10" s="7"/>
    </row>
    <row r="11" spans="1:29" ht="191.25" x14ac:dyDescent="0.2">
      <c r="A11" s="10"/>
      <c r="B11" s="20" t="s">
        <v>67</v>
      </c>
      <c r="C11" s="11"/>
      <c r="D11" s="29" t="s">
        <v>68</v>
      </c>
      <c r="E11" s="11"/>
      <c r="F11" s="11"/>
      <c r="G11" s="12"/>
      <c r="H11" s="12"/>
      <c r="I11" s="12"/>
      <c r="J11" s="12"/>
      <c r="K11" s="12"/>
      <c r="L11" s="13" t="s">
        <v>69</v>
      </c>
      <c r="M11" s="13" t="s">
        <v>70</v>
      </c>
      <c r="N11" s="11"/>
      <c r="O11" s="12" t="s">
        <v>37</v>
      </c>
      <c r="P11" s="12" t="s">
        <v>38</v>
      </c>
      <c r="Q11" s="6"/>
      <c r="R11" s="6"/>
      <c r="S11" s="6"/>
      <c r="T11" s="6"/>
      <c r="U11" s="6"/>
      <c r="V11" s="6"/>
      <c r="W11" s="11" t="s">
        <v>71</v>
      </c>
      <c r="X11" s="11"/>
      <c r="Y11" s="30"/>
      <c r="Z11" s="30"/>
      <c r="AA11" s="30"/>
      <c r="AB11" s="6"/>
      <c r="AC11" s="7"/>
    </row>
    <row r="12" spans="1:29" ht="157.5" x14ac:dyDescent="0.2">
      <c r="A12" s="10" t="s">
        <v>46</v>
      </c>
      <c r="B12" s="34" t="s">
        <v>30</v>
      </c>
      <c r="C12" s="11"/>
      <c r="D12" s="29"/>
      <c r="E12" s="29" t="s">
        <v>72</v>
      </c>
      <c r="F12" s="11"/>
      <c r="G12" s="12"/>
      <c r="H12" s="12"/>
      <c r="I12" s="12"/>
      <c r="J12" s="12"/>
      <c r="K12" s="12" t="s">
        <v>54</v>
      </c>
      <c r="L12" s="13" t="s">
        <v>73</v>
      </c>
      <c r="M12" s="13" t="s">
        <v>74</v>
      </c>
      <c r="N12" s="11"/>
      <c r="O12" s="12" t="s">
        <v>37</v>
      </c>
      <c r="P12" s="12" t="s">
        <v>38</v>
      </c>
      <c r="Q12" s="6"/>
      <c r="R12" s="30">
        <f>[2]PK!$E$20+[2]PK!$E$21+[2]PK!$E$22+[2]PK!$E$30+[2]PK!$E$31+[2]PK!$E$32+[2]PK!$E$23</f>
        <v>570000</v>
      </c>
      <c r="S12" s="30">
        <f>[2]PK!$E$20+[2]PK!$E$21+[2]PK!$E$22+[2]PK!$E$30+[2]PK!$E$31+[2]PK!$E$32+[2]PK!$E$23</f>
        <v>570000</v>
      </c>
      <c r="T12" s="30">
        <v>0</v>
      </c>
      <c r="U12" s="32">
        <f>T12/R12</f>
        <v>0</v>
      </c>
      <c r="V12" s="32">
        <f>T12/S12</f>
        <v>0</v>
      </c>
      <c r="W12" s="11" t="s">
        <v>75</v>
      </c>
      <c r="X12" s="11"/>
      <c r="Y12" s="30">
        <f>[1]!'@CTA[8-2-1-6-1-6131,F,#6]'</f>
        <v>2990000</v>
      </c>
      <c r="Z12" s="30">
        <f>[1]!'@CTA[8-2-2-6-1-6131,F,#6]'</f>
        <v>3399262.8000000007</v>
      </c>
      <c r="AA12" s="30">
        <f>780000+488583.41+642600+459000+68051.94</f>
        <v>2438235.35</v>
      </c>
      <c r="AB12" s="32">
        <f>AA12/Y12</f>
        <v>0.81546332775919739</v>
      </c>
      <c r="AC12" s="33">
        <f>AA12/Z12</f>
        <v>0.71728356807246552</v>
      </c>
    </row>
    <row r="13" spans="1:29" ht="180" x14ac:dyDescent="0.2">
      <c r="A13" s="10"/>
      <c r="B13" s="34" t="s">
        <v>31</v>
      </c>
      <c r="C13" s="11"/>
      <c r="D13" s="29"/>
      <c r="E13" s="11"/>
      <c r="F13" s="29" t="s">
        <v>76</v>
      </c>
      <c r="G13" s="12"/>
      <c r="H13" s="12"/>
      <c r="I13" s="12"/>
      <c r="J13" s="12"/>
      <c r="K13" s="12"/>
      <c r="L13" s="13"/>
      <c r="M13" s="13"/>
      <c r="N13" s="11"/>
      <c r="O13" s="12"/>
      <c r="P13" s="12"/>
      <c r="Q13" s="6"/>
      <c r="R13" s="6"/>
      <c r="S13" s="6"/>
      <c r="T13" s="6"/>
      <c r="U13" s="6"/>
      <c r="V13" s="6"/>
      <c r="W13" s="11"/>
      <c r="X13" s="11"/>
      <c r="Y13" s="30"/>
      <c r="Z13" s="30"/>
      <c r="AA13" s="30"/>
      <c r="AB13" s="6"/>
      <c r="AC13" s="7"/>
    </row>
    <row r="14" spans="1:29" ht="101.25" x14ac:dyDescent="0.2">
      <c r="A14" s="10"/>
      <c r="B14" s="20" t="s">
        <v>77</v>
      </c>
      <c r="C14" s="11"/>
      <c r="D14" s="29" t="s">
        <v>78</v>
      </c>
      <c r="E14" s="11"/>
      <c r="F14" s="11"/>
      <c r="G14" s="12"/>
      <c r="H14" s="12"/>
      <c r="I14" s="12"/>
      <c r="J14" s="12"/>
      <c r="K14" s="12"/>
      <c r="L14" s="13" t="s">
        <v>79</v>
      </c>
      <c r="M14" s="13" t="s">
        <v>80</v>
      </c>
      <c r="N14" s="11"/>
      <c r="O14" s="12" t="s">
        <v>37</v>
      </c>
      <c r="P14" s="12" t="s">
        <v>44</v>
      </c>
      <c r="Q14" s="6"/>
      <c r="R14" s="6"/>
      <c r="S14" s="6"/>
      <c r="T14" s="6"/>
      <c r="U14" s="6"/>
      <c r="V14" s="6"/>
      <c r="W14" s="11" t="s">
        <v>81</v>
      </c>
      <c r="X14" s="11"/>
      <c r="Y14" s="30"/>
      <c r="Z14" s="30"/>
      <c r="AA14" s="30"/>
      <c r="AB14" s="6"/>
      <c r="AC14" s="7"/>
    </row>
    <row r="15" spans="1:29" ht="56.25" x14ac:dyDescent="0.2">
      <c r="A15" s="10"/>
      <c r="B15" s="36" t="s">
        <v>30</v>
      </c>
      <c r="C15" s="11"/>
      <c r="D15" s="29"/>
      <c r="E15" s="29" t="s">
        <v>82</v>
      </c>
      <c r="F15" s="11"/>
      <c r="G15" s="12"/>
      <c r="H15" s="12"/>
      <c r="I15" s="12"/>
      <c r="J15" s="12"/>
      <c r="K15" s="12" t="s">
        <v>54</v>
      </c>
      <c r="L15" s="13" t="s">
        <v>79</v>
      </c>
      <c r="M15" s="13" t="s">
        <v>80</v>
      </c>
      <c r="N15" s="11"/>
      <c r="O15" s="12" t="s">
        <v>37</v>
      </c>
      <c r="P15" s="12" t="s">
        <v>44</v>
      </c>
      <c r="Q15" s="6"/>
      <c r="R15" s="30">
        <f>[2]PK!$E$35+[2]PK!$E$8+[2]PK!$E$10</f>
        <v>4115902.4</v>
      </c>
      <c r="S15" s="30">
        <f>[2]PK!$E$35+[2]PK!$E$8+[2]PK!$E$10</f>
        <v>4115902.4</v>
      </c>
      <c r="T15" s="30">
        <v>0</v>
      </c>
      <c r="U15" s="32">
        <f>T15/R15</f>
        <v>0</v>
      </c>
      <c r="V15" s="32">
        <f>T15/S15</f>
        <v>0</v>
      </c>
      <c r="W15" s="11" t="s">
        <v>81</v>
      </c>
      <c r="X15" s="11"/>
      <c r="Y15" s="30">
        <f>[1]!'@CTA[8-2-1-6-1-6161,F,#6]'</f>
        <v>4515902</v>
      </c>
      <c r="Z15" s="30">
        <f>[1]!'@CTA[8-2-2-6-1-6161,F,#6]'</f>
        <v>5474476.7599999998</v>
      </c>
      <c r="AA15" s="30">
        <f>816000+80600.52+170921.37</f>
        <v>1067521.8900000001</v>
      </c>
      <c r="AB15" s="32">
        <f>AA15/Y15</f>
        <v>0.23639173082143947</v>
      </c>
      <c r="AC15" s="33">
        <f>AA15/Z15</f>
        <v>0.19499980304967085</v>
      </c>
    </row>
    <row r="16" spans="1:29" ht="56.25" x14ac:dyDescent="0.2">
      <c r="A16" s="10" t="s">
        <v>46</v>
      </c>
      <c r="B16" s="37"/>
      <c r="C16" s="11"/>
      <c r="D16" s="29"/>
      <c r="E16" s="29" t="s">
        <v>83</v>
      </c>
      <c r="F16" s="11"/>
      <c r="G16" s="12"/>
      <c r="H16" s="12"/>
      <c r="I16" s="12"/>
      <c r="J16" s="12"/>
      <c r="K16" s="12" t="s">
        <v>54</v>
      </c>
      <c r="L16" s="13" t="s">
        <v>79</v>
      </c>
      <c r="M16" s="13" t="s">
        <v>80</v>
      </c>
      <c r="N16" s="11"/>
      <c r="O16" s="12" t="s">
        <v>37</v>
      </c>
      <c r="P16" s="12" t="s">
        <v>44</v>
      </c>
      <c r="Q16" s="6"/>
      <c r="R16" s="30">
        <f>[2]PK!$E$5+[2]PK!$E$6+[2]PK!$E$7+[2]PK!$E$9+[2]PK!$E$11+[2]PK!$E$12+[2]PK!$E$13+[2]PK!$E$14</f>
        <v>995000</v>
      </c>
      <c r="S16" s="30">
        <f>[2]PK!$E$5+[2]PK!$E$6+[2]PK!$E$7+[2]PK!$E$9+[2]PK!$E$11+[2]PK!$E$12+[2]PK!$E$13+[2]PK!$E$14</f>
        <v>995000</v>
      </c>
      <c r="T16" s="30">
        <v>0</v>
      </c>
      <c r="U16" s="32">
        <f>T16/R16</f>
        <v>0</v>
      </c>
      <c r="V16" s="32">
        <f>T16/S16</f>
        <v>0</v>
      </c>
      <c r="W16" s="11" t="s">
        <v>81</v>
      </c>
      <c r="X16" s="11"/>
      <c r="Y16" s="30">
        <f>[1]!'@CTA[8-2-1-6-1-6162,F,#6]'</f>
        <v>1850000</v>
      </c>
      <c r="Z16" s="30">
        <f>[1]!'@CTA[8-2-2-6-1-6162,F,#6]'</f>
        <v>137123.65000000084</v>
      </c>
      <c r="AA16" s="30">
        <f>245862.86+143997.28+300000+255794.6+370491.81+569298.75+167432.29+167307.44+176919.31+184923.42</f>
        <v>2582027.7600000002</v>
      </c>
      <c r="AB16" s="32">
        <f>AA16/Y16</f>
        <v>1.3956906810810812</v>
      </c>
      <c r="AC16" s="33">
        <f>AA16/Z16</f>
        <v>18.829922919933828</v>
      </c>
    </row>
    <row r="17" spans="1:29" ht="180" x14ac:dyDescent="0.2">
      <c r="A17" s="10"/>
      <c r="B17" s="36" t="s">
        <v>31</v>
      </c>
      <c r="C17" s="11"/>
      <c r="D17" s="29"/>
      <c r="E17" s="11"/>
      <c r="F17" s="29" t="s">
        <v>76</v>
      </c>
      <c r="G17" s="12"/>
      <c r="H17" s="12"/>
      <c r="I17" s="12"/>
      <c r="J17" s="12"/>
      <c r="K17" s="12"/>
      <c r="L17" s="13"/>
      <c r="M17" s="13"/>
      <c r="N17" s="11"/>
      <c r="O17" s="12"/>
      <c r="P17" s="12"/>
      <c r="Q17" s="6"/>
      <c r="R17" s="6"/>
      <c r="S17" s="6"/>
      <c r="T17" s="6"/>
      <c r="U17" s="6"/>
      <c r="V17" s="6"/>
      <c r="W17" s="11"/>
      <c r="X17" s="11"/>
      <c r="Y17" s="30"/>
      <c r="Z17" s="30"/>
      <c r="AA17" s="30"/>
      <c r="AB17" s="6"/>
      <c r="AC17" s="7"/>
    </row>
    <row r="18" spans="1:29" ht="180" x14ac:dyDescent="0.2">
      <c r="A18" s="10"/>
      <c r="B18" s="37"/>
      <c r="C18" s="11"/>
      <c r="D18" s="29"/>
      <c r="E18" s="11"/>
      <c r="F18" s="29" t="s">
        <v>84</v>
      </c>
      <c r="G18" s="12"/>
      <c r="H18" s="12"/>
      <c r="I18" s="12"/>
      <c r="J18" s="12"/>
      <c r="K18" s="12"/>
      <c r="L18" s="13"/>
      <c r="M18" s="13"/>
      <c r="N18" s="11"/>
      <c r="O18" s="12"/>
      <c r="P18" s="12"/>
      <c r="Q18" s="6"/>
      <c r="R18" s="6"/>
      <c r="S18" s="6"/>
      <c r="T18" s="6"/>
      <c r="U18" s="6"/>
      <c r="V18" s="6"/>
      <c r="W18" s="11"/>
      <c r="X18" s="11"/>
      <c r="Y18" s="30"/>
      <c r="Z18" s="30"/>
      <c r="AA18" s="30"/>
      <c r="AB18" s="6"/>
      <c r="AC18" s="7"/>
    </row>
    <row r="19" spans="1:29" ht="112.5" x14ac:dyDescent="0.2">
      <c r="A19" s="10"/>
      <c r="B19" s="20" t="s">
        <v>85</v>
      </c>
      <c r="C19" s="11"/>
      <c r="D19" s="29" t="s">
        <v>86</v>
      </c>
      <c r="E19" s="11"/>
      <c r="F19" s="11"/>
      <c r="G19" s="12"/>
      <c r="H19" s="12"/>
      <c r="I19" s="12"/>
      <c r="J19" s="12"/>
      <c r="K19" s="12"/>
      <c r="L19" s="13" t="s">
        <v>49</v>
      </c>
      <c r="M19" s="13" t="s">
        <v>50</v>
      </c>
      <c r="N19" s="11"/>
      <c r="O19" s="12" t="s">
        <v>51</v>
      </c>
      <c r="P19" s="12" t="s">
        <v>38</v>
      </c>
      <c r="Q19" s="6"/>
      <c r="R19" s="6"/>
      <c r="S19" s="6"/>
      <c r="T19" s="6"/>
      <c r="U19" s="6"/>
      <c r="V19" s="6"/>
      <c r="W19" s="11" t="s">
        <v>87</v>
      </c>
      <c r="X19" s="11"/>
      <c r="Y19" s="30"/>
      <c r="Z19" s="30"/>
      <c r="AA19" s="30"/>
      <c r="AB19" s="6"/>
      <c r="AC19" s="7"/>
    </row>
    <row r="20" spans="1:29" ht="146.25" x14ac:dyDescent="0.2">
      <c r="A20" s="10"/>
      <c r="B20" s="31" t="s">
        <v>30</v>
      </c>
      <c r="C20" s="11"/>
      <c r="D20" s="29"/>
      <c r="E20" s="29" t="s">
        <v>88</v>
      </c>
      <c r="F20" s="11"/>
      <c r="G20" s="12"/>
      <c r="H20" s="12"/>
      <c r="I20" s="12"/>
      <c r="J20" s="12"/>
      <c r="K20" s="12" t="s">
        <v>89</v>
      </c>
      <c r="L20" s="13" t="s">
        <v>49</v>
      </c>
      <c r="M20" s="13" t="s">
        <v>50</v>
      </c>
      <c r="N20" s="11"/>
      <c r="O20" s="12" t="s">
        <v>51</v>
      </c>
      <c r="P20" s="12" t="s">
        <v>38</v>
      </c>
      <c r="Q20" s="6"/>
      <c r="R20" s="30">
        <f>[2]PK!$E$28</f>
        <v>800000</v>
      </c>
      <c r="S20" s="30">
        <f>[2]PK!$E$28</f>
        <v>800000</v>
      </c>
      <c r="T20" s="6">
        <v>0</v>
      </c>
      <c r="U20" s="32">
        <f>T20/R20</f>
        <v>0</v>
      </c>
      <c r="V20" s="32">
        <f>T20/S20</f>
        <v>0</v>
      </c>
      <c r="W20" s="11" t="s">
        <v>52</v>
      </c>
      <c r="X20" s="11"/>
      <c r="Y20" s="30">
        <f>[1]!'@CTA[8-2-1-6-1-6161,F,#6,7]'</f>
        <v>800000</v>
      </c>
      <c r="Z20" s="30">
        <f>[1]!'@CTA[8-2-2-6-1-6161,F,#6,7]'</f>
        <v>800000</v>
      </c>
      <c r="AA20" s="30">
        <v>0</v>
      </c>
      <c r="AB20" s="32">
        <f>AA20/Y20</f>
        <v>0</v>
      </c>
      <c r="AC20" s="33">
        <f>AA20/Z20</f>
        <v>0</v>
      </c>
    </row>
    <row r="21" spans="1:29" ht="202.5" x14ac:dyDescent="0.2">
      <c r="A21" s="10"/>
      <c r="B21" s="31" t="s">
        <v>31</v>
      </c>
      <c r="C21" s="11"/>
      <c r="D21" s="29"/>
      <c r="E21" s="11"/>
      <c r="F21" s="29" t="s">
        <v>64</v>
      </c>
      <c r="G21" s="12"/>
      <c r="H21" s="12"/>
      <c r="I21" s="12"/>
      <c r="J21" s="12"/>
      <c r="K21" s="12"/>
      <c r="L21" s="13"/>
      <c r="M21" s="13"/>
      <c r="N21" s="11"/>
      <c r="O21" s="12"/>
      <c r="P21" s="12"/>
      <c r="Q21" s="6"/>
      <c r="R21" s="6"/>
      <c r="S21" s="6"/>
      <c r="T21" s="6"/>
      <c r="U21" s="6"/>
      <c r="V21" s="6"/>
      <c r="W21" s="11"/>
      <c r="X21" s="11"/>
      <c r="Y21" s="30"/>
      <c r="Z21" s="30"/>
      <c r="AA21" s="30"/>
      <c r="AB21" s="6"/>
      <c r="AC21" s="7"/>
    </row>
    <row r="25" spans="1:29" x14ac:dyDescent="0.2">
      <c r="A25" s="17" t="s">
        <v>33</v>
      </c>
    </row>
  </sheetData>
  <sheetProtection algorithmName="SHA-512" hashValue="edSqR+FwQmXDy+lLnlff79iLzU65keAUakVQaJ/ewe0m1JbotYFjkbT9/ZlBgq03TyPgtKEJQBPgatskn/gLoA==" saltValue="RVyT097IDRvDn8yjYNajZg==" spinCount="100000" sheet="1" objects="1" scenarios="1" formatCells="0" formatColumns="0" formatRows="0" insertRows="0" deleteRows="0" autoFilter="0"/>
  <mergeCells count="3">
    <mergeCell ref="A1:AC1"/>
    <mergeCell ref="B15:B16"/>
    <mergeCell ref="B17:B18"/>
  </mergeCells>
  <pageMargins left="0.19685039370078741" right="0.19685039370078741" top="0.39370078740157483" bottom="0.19685039370078741" header="0.31496062992125984" footer="0.31496062992125984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IR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CONTABILIDAD</cp:lastModifiedBy>
  <cp:lastPrinted>2017-01-12T20:45:08Z</cp:lastPrinted>
  <dcterms:created xsi:type="dcterms:W3CDTF">2014-10-22T05:35:08Z</dcterms:created>
  <dcterms:modified xsi:type="dcterms:W3CDTF">2017-02-25T22:19:10Z</dcterms:modified>
</cp:coreProperties>
</file>